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8380" windowHeight="12915" activeTab="2"/>
  </bookViews>
  <sheets>
    <sheet name="Massenprozent" sheetId="1" r:id="rId1"/>
    <sheet name="Verbrennungsanalyse" sheetId="2" r:id="rId2"/>
    <sheet name="Victor Meyer" sheetId="3" r:id="rId3"/>
  </sheets>
  <calcPr calcId="144525"/>
</workbook>
</file>

<file path=xl/calcChain.xml><?xml version="1.0" encoding="utf-8"?>
<calcChain xmlns="http://schemas.openxmlformats.org/spreadsheetml/2006/main">
  <c r="K10" i="3" l="1"/>
  <c r="K9" i="3"/>
  <c r="K18" i="3"/>
  <c r="K19" i="3" s="1"/>
  <c r="K20" i="3" s="1"/>
  <c r="K8" i="3"/>
  <c r="D18" i="3"/>
  <c r="D8" i="3"/>
  <c r="D6" i="2"/>
  <c r="D5" i="2"/>
  <c r="D4" i="2"/>
  <c r="D7" i="1"/>
  <c r="D6" i="1"/>
  <c r="D5" i="1"/>
  <c r="D4" i="1"/>
  <c r="D8" i="2" l="1"/>
  <c r="E5" i="2" s="1"/>
  <c r="D10" i="1"/>
  <c r="E6" i="2" l="1"/>
  <c r="E4" i="2"/>
  <c r="D12" i="2"/>
  <c r="H5" i="2" s="1"/>
  <c r="E4" i="1"/>
  <c r="E5" i="1"/>
  <c r="E6" i="1"/>
  <c r="E7" i="1"/>
  <c r="H4" i="2" l="1"/>
  <c r="L4" i="2" s="1"/>
  <c r="H6" i="2"/>
  <c r="L6" i="2" s="1"/>
  <c r="L5" i="2"/>
  <c r="J5" i="2"/>
  <c r="J4" i="2" l="1"/>
  <c r="L10" i="2"/>
</calcChain>
</file>

<file path=xl/sharedStrings.xml><?xml version="1.0" encoding="utf-8"?>
<sst xmlns="http://schemas.openxmlformats.org/spreadsheetml/2006/main" count="73" uniqueCount="34">
  <si>
    <t>Summenformel</t>
  </si>
  <si>
    <t>n</t>
  </si>
  <si>
    <t>C</t>
  </si>
  <si>
    <t>H</t>
  </si>
  <si>
    <t>O</t>
  </si>
  <si>
    <t>N</t>
  </si>
  <si>
    <t>Massenprozent</t>
  </si>
  <si>
    <t>M</t>
  </si>
  <si>
    <t>Anzahl</t>
  </si>
  <si>
    <t>Einwaage in g</t>
  </si>
  <si>
    <t>Molare Masse in g</t>
  </si>
  <si>
    <t>n CO2</t>
  </si>
  <si>
    <t>m CO2</t>
  </si>
  <si>
    <t>n H2O</t>
  </si>
  <si>
    <t>m H2O</t>
  </si>
  <si>
    <t>Einwaage mol</t>
  </si>
  <si>
    <t>n O</t>
  </si>
  <si>
    <t>m O</t>
  </si>
  <si>
    <t>m C</t>
  </si>
  <si>
    <t>m H</t>
  </si>
  <si>
    <t>p</t>
  </si>
  <si>
    <t>V</t>
  </si>
  <si>
    <t>R</t>
  </si>
  <si>
    <t>T</t>
  </si>
  <si>
    <t>in Pa</t>
  </si>
  <si>
    <t>in m3</t>
  </si>
  <si>
    <t>in mol</t>
  </si>
  <si>
    <t>in K</t>
  </si>
  <si>
    <t>8,3145 J/K/mol</t>
  </si>
  <si>
    <t>m</t>
  </si>
  <si>
    <t>in g/mol</t>
  </si>
  <si>
    <t>in g</t>
  </si>
  <si>
    <t>in l</t>
  </si>
  <si>
    <t>in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</si>
</sst>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5">
    <xf numFmtId="0" fontId="0" fillId="0" borderId="0" xfId="0"/>
    <xf numFmtId="0" fontId="1" fillId="2" borderId="1" xfId="1"/>
    <xf numFmtId="0" fontId="2" fillId="3" borderId="2" xfId="2"/>
    <xf numFmtId="164" fontId="0" fillId="0" borderId="0" xfId="0" applyNumberFormat="1"/>
    <xf numFmtId="164" fontId="2" fillId="3" borderId="2" xfId="2" applyNumberFormat="1"/>
  </cellXfs>
  <cellStyles count="3">
    <cellStyle name="Ausgabe" xfId="2" builtinId="21"/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8" sqref="C8"/>
    </sheetView>
  </sheetViews>
  <sheetFormatPr baseColWidth="10" defaultRowHeight="15" x14ac:dyDescent="0.25"/>
  <cols>
    <col min="5" max="5" width="11.42578125" style="3"/>
  </cols>
  <sheetData>
    <row r="2" spans="2:5" x14ac:dyDescent="0.25">
      <c r="B2" t="s">
        <v>0</v>
      </c>
      <c r="E2" s="3" t="s">
        <v>6</v>
      </c>
    </row>
    <row r="3" spans="2:5" x14ac:dyDescent="0.25">
      <c r="C3" t="s">
        <v>8</v>
      </c>
    </row>
    <row r="4" spans="2:5" x14ac:dyDescent="0.25">
      <c r="B4" t="s">
        <v>2</v>
      </c>
      <c r="C4" s="1">
        <v>4</v>
      </c>
      <c r="D4">
        <f>C4*12</f>
        <v>48</v>
      </c>
      <c r="E4" s="4">
        <f>D4/$D$10*100</f>
        <v>54.54545454545454</v>
      </c>
    </row>
    <row r="5" spans="2:5" x14ac:dyDescent="0.25">
      <c r="B5" t="s">
        <v>3</v>
      </c>
      <c r="C5" s="1">
        <v>8</v>
      </c>
      <c r="D5">
        <f>C5*1</f>
        <v>8</v>
      </c>
      <c r="E5" s="4">
        <f t="shared" ref="E5:E7" si="0">D5/$D$10*100</f>
        <v>9.0909090909090917</v>
      </c>
    </row>
    <row r="6" spans="2:5" x14ac:dyDescent="0.25">
      <c r="B6" t="s">
        <v>4</v>
      </c>
      <c r="C6" s="1">
        <v>2</v>
      </c>
      <c r="D6">
        <f>C6*16</f>
        <v>32</v>
      </c>
      <c r="E6" s="4">
        <f t="shared" si="0"/>
        <v>36.363636363636367</v>
      </c>
    </row>
    <row r="7" spans="2:5" x14ac:dyDescent="0.25">
      <c r="B7" t="s">
        <v>5</v>
      </c>
      <c r="C7" s="1">
        <v>0</v>
      </c>
      <c r="D7">
        <f>C7*14</f>
        <v>0</v>
      </c>
      <c r="E7" s="4">
        <f t="shared" si="0"/>
        <v>0</v>
      </c>
    </row>
    <row r="10" spans="2:5" x14ac:dyDescent="0.25">
      <c r="B10" t="s">
        <v>7</v>
      </c>
      <c r="D10" s="2">
        <f>SUM(D4:D9)</f>
        <v>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opLeftCell="C1" workbookViewId="0">
      <selection activeCell="C11" sqref="C11"/>
    </sheetView>
  </sheetViews>
  <sheetFormatPr baseColWidth="10" defaultRowHeight="15" x14ac:dyDescent="0.25"/>
  <cols>
    <col min="2" max="2" width="17.85546875" customWidth="1"/>
  </cols>
  <sheetData>
    <row r="2" spans="2:12" x14ac:dyDescent="0.25">
      <c r="B2" t="s">
        <v>0</v>
      </c>
      <c r="E2" t="s">
        <v>6</v>
      </c>
    </row>
    <row r="3" spans="2:12" x14ac:dyDescent="0.25">
      <c r="C3" t="s">
        <v>8</v>
      </c>
    </row>
    <row r="4" spans="2:12" x14ac:dyDescent="0.25">
      <c r="B4" t="s">
        <v>2</v>
      </c>
      <c r="C4" s="1">
        <v>6</v>
      </c>
      <c r="D4">
        <f>C4*12</f>
        <v>72</v>
      </c>
      <c r="E4" s="2">
        <f>D4/$D$8*100</f>
        <v>65.454545454545453</v>
      </c>
      <c r="G4" t="s">
        <v>11</v>
      </c>
      <c r="H4" s="2">
        <f>C4*D12</f>
        <v>5.5636363636363637E-2</v>
      </c>
      <c r="I4" t="s">
        <v>12</v>
      </c>
      <c r="J4" s="2">
        <f>H4*44</f>
        <v>2.448</v>
      </c>
      <c r="K4" t="s">
        <v>18</v>
      </c>
      <c r="L4" s="2">
        <f>H4*12</f>
        <v>0.66763636363636358</v>
      </c>
    </row>
    <row r="5" spans="2:12" x14ac:dyDescent="0.25">
      <c r="B5" t="s">
        <v>3</v>
      </c>
      <c r="C5" s="1">
        <v>6</v>
      </c>
      <c r="D5">
        <f>C5*1</f>
        <v>6</v>
      </c>
      <c r="E5" s="2">
        <f>D5/$D$8*100</f>
        <v>5.4545454545454541</v>
      </c>
      <c r="G5" t="s">
        <v>13</v>
      </c>
      <c r="H5" s="2">
        <f>C5/2*D12</f>
        <v>2.7818181818181818E-2</v>
      </c>
      <c r="I5" t="s">
        <v>14</v>
      </c>
      <c r="J5" s="2">
        <f>H5*18</f>
        <v>0.50072727272727269</v>
      </c>
      <c r="K5" t="s">
        <v>19</v>
      </c>
      <c r="L5" s="2">
        <f>H5*2</f>
        <v>5.5636363636363637E-2</v>
      </c>
    </row>
    <row r="6" spans="2:12" x14ac:dyDescent="0.25">
      <c r="B6" t="s">
        <v>4</v>
      </c>
      <c r="C6" s="1">
        <v>2</v>
      </c>
      <c r="D6">
        <f>C6*16</f>
        <v>32</v>
      </c>
      <c r="E6" s="2">
        <f>D6/$D$8*100</f>
        <v>29.09090909090909</v>
      </c>
      <c r="G6" t="s">
        <v>16</v>
      </c>
      <c r="H6" s="2">
        <f>C6*D12</f>
        <v>1.8545454545454546E-2</v>
      </c>
      <c r="K6" t="s">
        <v>17</v>
      </c>
      <c r="L6" s="2">
        <f>H6*16</f>
        <v>0.29672727272727273</v>
      </c>
    </row>
    <row r="8" spans="2:12" x14ac:dyDescent="0.25">
      <c r="B8" t="s">
        <v>10</v>
      </c>
      <c r="D8" s="2">
        <f>SUM(D4:D7)</f>
        <v>110</v>
      </c>
    </row>
    <row r="10" spans="2:12" x14ac:dyDescent="0.25">
      <c r="B10" t="s">
        <v>9</v>
      </c>
      <c r="C10" s="1">
        <v>1.02</v>
      </c>
      <c r="L10">
        <f>SUM(L4:L9)</f>
        <v>1.02</v>
      </c>
    </row>
    <row r="12" spans="2:12" x14ac:dyDescent="0.25">
      <c r="B12" t="s">
        <v>15</v>
      </c>
      <c r="D12" s="2">
        <f>C10/D8</f>
        <v>9.2727272727272728E-3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0"/>
  <sheetViews>
    <sheetView tabSelected="1" topLeftCell="F1" workbookViewId="0">
      <selection activeCell="O17" sqref="O17"/>
    </sheetView>
  </sheetViews>
  <sheetFormatPr baseColWidth="10" defaultRowHeight="15" x14ac:dyDescent="0.25"/>
  <cols>
    <col min="5" max="5" width="15.140625" customWidth="1"/>
  </cols>
  <sheetData>
    <row r="3" spans="2:15" x14ac:dyDescent="0.25">
      <c r="B3" t="s">
        <v>20</v>
      </c>
      <c r="C3" t="s">
        <v>21</v>
      </c>
      <c r="D3" t="s">
        <v>1</v>
      </c>
      <c r="E3" t="s">
        <v>22</v>
      </c>
      <c r="F3" t="s">
        <v>23</v>
      </c>
      <c r="J3" t="s">
        <v>20</v>
      </c>
      <c r="K3" t="s">
        <v>21</v>
      </c>
      <c r="L3" t="s">
        <v>1</v>
      </c>
      <c r="M3" t="s">
        <v>22</v>
      </c>
      <c r="N3" t="s">
        <v>23</v>
      </c>
    </row>
    <row r="4" spans="2:15" x14ac:dyDescent="0.25">
      <c r="B4" t="s">
        <v>24</v>
      </c>
      <c r="C4" t="s">
        <v>25</v>
      </c>
      <c r="D4" t="s">
        <v>26</v>
      </c>
      <c r="E4" t="s">
        <v>28</v>
      </c>
      <c r="F4" t="s">
        <v>27</v>
      </c>
      <c r="J4" t="s">
        <v>24</v>
      </c>
      <c r="K4" t="s">
        <v>25</v>
      </c>
      <c r="L4" t="s">
        <v>26</v>
      </c>
      <c r="M4" t="s">
        <v>28</v>
      </c>
      <c r="N4" t="s">
        <v>27</v>
      </c>
    </row>
    <row r="6" spans="2:15" x14ac:dyDescent="0.25">
      <c r="B6" s="1">
        <v>100000</v>
      </c>
      <c r="C6" s="1">
        <v>2.4E-2</v>
      </c>
      <c r="F6" s="1">
        <v>293</v>
      </c>
      <c r="J6" s="1">
        <v>100000</v>
      </c>
      <c r="L6" s="1">
        <v>1</v>
      </c>
      <c r="N6" s="1">
        <v>293</v>
      </c>
    </row>
    <row r="8" spans="2:15" x14ac:dyDescent="0.25">
      <c r="D8" s="2">
        <f>(B6*C6)/(8.3145*F6)</f>
        <v>0.98516161884220099</v>
      </c>
      <c r="K8" s="2">
        <f>L6*8.3145*N6/J6</f>
        <v>2.4361485000000002E-2</v>
      </c>
    </row>
    <row r="9" spans="2:15" x14ac:dyDescent="0.25">
      <c r="K9">
        <f>K8*1000</f>
        <v>24.361485000000002</v>
      </c>
      <c r="L9" t="s">
        <v>32</v>
      </c>
    </row>
    <row r="10" spans="2:15" x14ac:dyDescent="0.25">
      <c r="K10">
        <f>K9*1000</f>
        <v>24361.485000000001</v>
      </c>
      <c r="L10" t="s">
        <v>33</v>
      </c>
    </row>
    <row r="13" spans="2:15" x14ac:dyDescent="0.25">
      <c r="B13" t="s">
        <v>20</v>
      </c>
      <c r="C13" t="s">
        <v>21</v>
      </c>
      <c r="D13" t="s">
        <v>29</v>
      </c>
      <c r="E13" t="s">
        <v>7</v>
      </c>
      <c r="F13" t="s">
        <v>22</v>
      </c>
      <c r="G13" t="s">
        <v>23</v>
      </c>
      <c r="J13" t="s">
        <v>20</v>
      </c>
      <c r="K13" t="s">
        <v>21</v>
      </c>
      <c r="L13" t="s">
        <v>29</v>
      </c>
      <c r="M13" t="s">
        <v>7</v>
      </c>
      <c r="N13" t="s">
        <v>22</v>
      </c>
      <c r="O13" t="s">
        <v>23</v>
      </c>
    </row>
    <row r="14" spans="2:15" x14ac:dyDescent="0.25">
      <c r="B14" t="s">
        <v>24</v>
      </c>
      <c r="C14" t="s">
        <v>25</v>
      </c>
      <c r="D14" t="s">
        <v>31</v>
      </c>
      <c r="E14" t="s">
        <v>30</v>
      </c>
      <c r="F14" t="s">
        <v>28</v>
      </c>
      <c r="G14" t="s">
        <v>27</v>
      </c>
      <c r="J14" t="s">
        <v>24</v>
      </c>
      <c r="K14" t="s">
        <v>25</v>
      </c>
      <c r="L14" t="s">
        <v>31</v>
      </c>
      <c r="M14" t="s">
        <v>30</v>
      </c>
      <c r="N14" t="s">
        <v>28</v>
      </c>
      <c r="O14" t="s">
        <v>27</v>
      </c>
    </row>
    <row r="16" spans="2:15" x14ac:dyDescent="0.25">
      <c r="B16" s="1">
        <v>100000</v>
      </c>
      <c r="C16" s="1">
        <v>2.4E-2</v>
      </c>
      <c r="E16" s="1">
        <v>110</v>
      </c>
      <c r="G16" s="1">
        <v>293</v>
      </c>
      <c r="J16" s="1">
        <v>100000</v>
      </c>
      <c r="L16" s="1">
        <v>0.2</v>
      </c>
      <c r="M16" s="1">
        <v>88</v>
      </c>
      <c r="O16" s="1">
        <v>400</v>
      </c>
    </row>
    <row r="18" spans="4:12" x14ac:dyDescent="0.25">
      <c r="D18" s="2">
        <f>(B16*C16*E16)/(8.3145*G16)</f>
        <v>108.36777807264211</v>
      </c>
      <c r="K18" s="2">
        <f>(L16*8.3145*O16)/(J16*M16)</f>
        <v>7.5586363636363647E-5</v>
      </c>
    </row>
    <row r="19" spans="4:12" x14ac:dyDescent="0.25">
      <c r="K19">
        <f>K18*1000</f>
        <v>7.5586363636363646E-2</v>
      </c>
      <c r="L19" t="s">
        <v>32</v>
      </c>
    </row>
    <row r="20" spans="4:12" x14ac:dyDescent="0.25">
      <c r="K20">
        <f>K19*1000</f>
        <v>75.586363636363643</v>
      </c>
      <c r="L20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Massenprozent</vt:lpstr>
      <vt:lpstr>Verbrennungsanalyse</vt:lpstr>
      <vt:lpstr>Victor Meyer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agm</cp:lastModifiedBy>
  <dcterms:created xsi:type="dcterms:W3CDTF">2015-08-25T04:41:17Z</dcterms:created>
  <dcterms:modified xsi:type="dcterms:W3CDTF">2015-08-25T09:08:53Z</dcterms:modified>
</cp:coreProperties>
</file>